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 CASI RICONFINAZIONE NOV_2019\"/>
    </mc:Choice>
  </mc:AlternateContent>
  <xr:revisionPtr revIDLastSave="0" documentId="8_{E83A6940-3CF5-414A-90BA-6C3F7183ED66}" xr6:coauthVersionLast="45" xr6:coauthVersionMax="45" xr10:uidLastSave="{00000000-0000-0000-0000-000000000000}"/>
  <bookViews>
    <workbookView xWindow="-108" yWindow="-108" windowWidth="23256" windowHeight="12600" xr2:uid="{90832F20-BCD7-48E5-BE26-BCC203870E80}"/>
  </bookViews>
  <sheets>
    <sheet name="COSTI LAVORO" sheetId="1" r:id="rId1"/>
    <sheet name="RELAZIONE" sheetId="5" r:id="rId2"/>
    <sheet name="COSTI STRUMENTAZIONE" sheetId="3" r:id="rId3"/>
    <sheet name="COSTI UFFICIO" sheetId="4" r:id="rId4"/>
  </sheets>
  <definedNames>
    <definedName name="_xlnm.Print_Area" localSheetId="0">'COSTI LAVORO'!$A$1:$M$55</definedName>
    <definedName name="_xlnm.Print_Area" localSheetId="2">'COSTI STRUMENTAZIONE'!$A$1:$N$53</definedName>
    <definedName name="_xlnm.Print_Area" localSheetId="3">'COSTI UFFICIO'!$A$1:$E$32</definedName>
    <definedName name="_xlnm.Print_Titles" localSheetId="0">'COSTI LAVORO'!$3:$4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  <c r="D21" i="5"/>
  <c r="E21" i="5" s="1"/>
  <c r="E20" i="5"/>
  <c r="D13" i="5"/>
  <c r="E13" i="5" s="1"/>
  <c r="E12" i="5"/>
  <c r="E7" i="5"/>
  <c r="E4" i="5"/>
  <c r="D4" i="5"/>
  <c r="E3" i="5"/>
  <c r="E19" i="1"/>
  <c r="F18" i="1"/>
  <c r="H18" i="1" s="1"/>
  <c r="E18" i="1" s="1"/>
  <c r="F19" i="1"/>
  <c r="H19" i="1" s="1"/>
  <c r="H17" i="1"/>
  <c r="E17" i="1" s="1"/>
  <c r="F12" i="1"/>
  <c r="H12" i="1" s="1"/>
  <c r="E12" i="1" s="1"/>
  <c r="F11" i="1"/>
  <c r="H11" i="1" s="1"/>
  <c r="E11" i="1" s="1"/>
  <c r="H10" i="1"/>
  <c r="E10" i="1" s="1"/>
  <c r="F6" i="1"/>
  <c r="E24" i="5" l="1"/>
  <c r="E16" i="5"/>
  <c r="J23" i="3"/>
  <c r="J26" i="3" s="1"/>
  <c r="L26" i="3" s="1"/>
  <c r="C9" i="3" s="1"/>
  <c r="C18" i="3" s="1"/>
  <c r="J44" i="3"/>
  <c r="J47" i="3" s="1"/>
  <c r="L47" i="3" s="1"/>
  <c r="C33" i="3" s="1"/>
  <c r="C42" i="3" s="1"/>
  <c r="C19" i="3"/>
  <c r="D14" i="4" l="1"/>
  <c r="D18" i="4" s="1"/>
  <c r="F29" i="1" l="1"/>
  <c r="F26" i="1"/>
  <c r="F8" i="1"/>
  <c r="F20" i="1"/>
  <c r="F15" i="1"/>
  <c r="F13" i="1"/>
  <c r="C43" i="3"/>
  <c r="C35" i="3"/>
  <c r="C11" i="3"/>
  <c r="C46" i="3" l="1"/>
  <c r="C48" i="3" s="1"/>
  <c r="C22" i="3"/>
  <c r="C24" i="3" s="1"/>
  <c r="F24" i="1" s="1"/>
  <c r="H24" i="1" s="1"/>
  <c r="E20" i="1"/>
  <c r="E15" i="1"/>
  <c r="E13" i="1"/>
  <c r="I31" i="1"/>
  <c r="E8" i="1"/>
  <c r="E6" i="1"/>
  <c r="I30" i="1" l="1"/>
  <c r="H7" i="1" l="1"/>
  <c r="E7" i="1" s="1"/>
  <c r="H28" i="1" l="1"/>
  <c r="H27" i="1"/>
  <c r="H25" i="1"/>
  <c r="E25" i="1" s="1"/>
  <c r="H16" i="1"/>
  <c r="E16" i="1" s="1"/>
  <c r="H14" i="1"/>
  <c r="E14" i="1" s="1"/>
  <c r="H9" i="1"/>
  <c r="E9" i="1" s="1"/>
  <c r="H5" i="1"/>
  <c r="E22" i="1" l="1"/>
  <c r="E27" i="1" s="1"/>
  <c r="E5" i="1"/>
  <c r="I51" i="1"/>
  <c r="E51" i="1" l="1"/>
</calcChain>
</file>

<file path=xl/sharedStrings.xml><?xml version="1.0" encoding="utf-8"?>
<sst xmlns="http://schemas.openxmlformats.org/spreadsheetml/2006/main" count="115" uniqueCount="76">
  <si>
    <t>VACAZIONI</t>
  </si>
  <si>
    <t>TOT</t>
  </si>
  <si>
    <t>DESCRIZIONE</t>
  </si>
  <si>
    <t>DATA</t>
  </si>
  <si>
    <t>VIAGGIO</t>
  </si>
  <si>
    <t xml:space="preserve">Importo Vacazione </t>
  </si>
  <si>
    <t xml:space="preserve">Importo Viaggio </t>
  </si>
  <si>
    <t>TOTALE</t>
  </si>
  <si>
    <t>IMPORTO TOTALE</t>
  </si>
  <si>
    <t xml:space="preserve">INCARICO VERIFICA ATTI </t>
  </si>
  <si>
    <t xml:space="preserve">costo uficio </t>
  </si>
  <si>
    <t>costo ufficio</t>
  </si>
  <si>
    <t xml:space="preserve">costo ufficio </t>
  </si>
  <si>
    <t>costo strumentazione</t>
  </si>
  <si>
    <t>GPS</t>
  </si>
  <si>
    <t>Costo a nuovo GPS</t>
  </si>
  <si>
    <t>Costo di recupero</t>
  </si>
  <si>
    <t>Tasso interesse 4,5%</t>
  </si>
  <si>
    <t>Durata tecnica</t>
  </si>
  <si>
    <t>giorni</t>
  </si>
  <si>
    <t>Impiego medio anno</t>
  </si>
  <si>
    <t>Consumi e costi</t>
  </si>
  <si>
    <t>COSTI FISSI ANNUALI</t>
  </si>
  <si>
    <t>Intesesse su capitale</t>
  </si>
  <si>
    <t>Quota reintegrazione cap.</t>
  </si>
  <si>
    <t xml:space="preserve">Oneri fiscali </t>
  </si>
  <si>
    <t>TOTALE COSTI FISSI ANNO</t>
  </si>
  <si>
    <t xml:space="preserve">costo telefonico </t>
  </si>
  <si>
    <t xml:space="preserve">Costo servizio </t>
  </si>
  <si>
    <t>costo reti</t>
  </si>
  <si>
    <t xml:space="preserve">Manutenzione </t>
  </si>
  <si>
    <t>Costo fisso giorno</t>
  </si>
  <si>
    <t>TS</t>
  </si>
  <si>
    <t>Costo a nuovo TS</t>
  </si>
  <si>
    <t>AFFITTO STRUTTURA</t>
  </si>
  <si>
    <t>COSTI UFFICIO MENSILE</t>
  </si>
  <si>
    <t>LUCE</t>
  </si>
  <si>
    <t>RISCALDAMENTO</t>
  </si>
  <si>
    <t>TELEFONO</t>
  </si>
  <si>
    <t xml:space="preserve">PROGRAMMI </t>
  </si>
  <si>
    <t>ATTREZZATURA</t>
  </si>
  <si>
    <t>Giorni Mese</t>
  </si>
  <si>
    <t>Costo Giorno</t>
  </si>
  <si>
    <t>impiego medio tra rilievi e restituzione considerato</t>
  </si>
  <si>
    <t>pari a 5 anni di utilizzo</t>
  </si>
  <si>
    <t>costo servizi telefonico</t>
  </si>
  <si>
    <t>costo  reti</t>
  </si>
  <si>
    <t>Q. di reintegrazione annua  5  anni</t>
  </si>
  <si>
    <t>rata</t>
  </si>
  <si>
    <t>valore con interessi</t>
  </si>
  <si>
    <t>Valore strumentazione con Int.</t>
  </si>
  <si>
    <t>Impiego medio anno gg.</t>
  </si>
  <si>
    <t>COSTI AMMORTAMENTO ATTREZZATURA TOPOGRAFICA</t>
  </si>
  <si>
    <t>SPESE CONDOMINIALI</t>
  </si>
  <si>
    <t>COSTI AMMORTAMENTO UFFICIO</t>
  </si>
  <si>
    <t>OFFERTA TECNICO ECONOMICA</t>
  </si>
  <si>
    <t>Ricerca documentazione confine</t>
  </si>
  <si>
    <t>data</t>
  </si>
  <si>
    <t>Sopralluogo e rilievo Geometra</t>
  </si>
  <si>
    <t>Assistente</t>
  </si>
  <si>
    <t>STRUMENTAZIONE GNSS</t>
  </si>
  <si>
    <t>STRUMENTAZIONE   TS</t>
  </si>
  <si>
    <t xml:space="preserve">Vericfica dati per restituzione lavoro calcoli </t>
  </si>
  <si>
    <t>Sopralluogo per restituzione lavoro</t>
  </si>
  <si>
    <t>RELAZIONE LAVORO</t>
  </si>
  <si>
    <t xml:space="preserve">REDAZIONE  RELAZIONE SINTETICA </t>
  </si>
  <si>
    <t>Relazione</t>
  </si>
  <si>
    <t>Ufficio</t>
  </si>
  <si>
    <t>Lavoro di concetto</t>
  </si>
  <si>
    <t xml:space="preserve">TOTALE </t>
  </si>
  <si>
    <t>REDAZIONE  RELAZIONE NORMALE</t>
  </si>
  <si>
    <t>REDAZIONE  RELAZIONE CORPOSA</t>
  </si>
  <si>
    <t>arrotondamento</t>
  </si>
  <si>
    <t>Realizzazione di relatione  tipo 1</t>
  </si>
  <si>
    <t>TOTALE STIMA ONORARIO</t>
  </si>
  <si>
    <t>TOTALE PER RICOSTRUZIONE TOPOGRAFICA  CONFINE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</si>
</sst>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\-&quot;€&quot;\ #,##0.00"/>
    <numFmt numFmtId="164" formatCode="&quot;€&quot;\ #,##0.00"/>
    <numFmt numFmtId="165" formatCode="#\ ???/???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4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"/>
      <sz val="14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48">
    <border>
      <left/>
      <right/>
      <top/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 style="medium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 style="medium">
        <color theme="2" tint="-0.499984740745262"/>
      </right>
      <top/>
      <bottom style="hair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hair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/>
      <bottom/>
      <diagonal/>
    </border>
    <border>
      <left style="hair">
        <color theme="2" tint="-0.499984740745262"/>
      </left>
      <right style="hair">
        <color theme="2" tint="-0.499984740745262"/>
      </right>
      <top/>
      <bottom/>
      <diagonal/>
    </border>
    <border>
      <left style="hair">
        <color theme="2" tint="-0.499984740745262"/>
      </left>
      <right/>
      <top/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medium">
        <color theme="2" tint="-0.499984740745262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/>
      <right/>
      <top style="hair">
        <color theme="2" tint="-0.499984740745262"/>
      </top>
      <bottom style="hair">
        <color theme="2" tint="-0.499984740745262"/>
      </bottom>
      <diagonal/>
    </border>
    <border>
      <left/>
      <right style="hair">
        <color theme="2" tint="-0.499984740745262"/>
      </right>
      <top/>
      <bottom style="hair">
        <color theme="2" tint="-0.499984740745262"/>
      </bottom>
      <diagonal/>
    </border>
    <border>
      <left style="medium">
        <color indexed="64"/>
      </left>
      <right style="hair">
        <color theme="2" tint="-0.499984740745262"/>
      </right>
      <top style="medium">
        <color indexed="64"/>
      </top>
      <bottom style="medium">
        <color indexed="64"/>
      </bottom>
      <diagonal/>
    </border>
    <border>
      <left style="hair">
        <color theme="2" tint="-0.499984740745262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theme="2" tint="-0.499984740745262"/>
      </right>
      <top/>
      <bottom/>
      <diagonal/>
    </border>
    <border>
      <left style="hair">
        <color theme="2" tint="-0.499984740745262"/>
      </left>
      <right/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14" fontId="2" fillId="0" borderId="4" xfId="0" applyNumberFormat="1" applyFont="1" applyBorder="1"/>
    <xf numFmtId="164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 indent="5"/>
    </xf>
    <xf numFmtId="0" fontId="3" fillId="0" borderId="4" xfId="0" applyFont="1" applyBorder="1" applyAlignment="1">
      <alignment horizontal="left" vertical="center" wrapText="1" indent="5"/>
    </xf>
    <xf numFmtId="164" fontId="0" fillId="0" borderId="1" xfId="0" applyNumberFormat="1" applyBorder="1"/>
    <xf numFmtId="0" fontId="0" fillId="0" borderId="4" xfId="0" applyBorder="1"/>
    <xf numFmtId="0" fontId="3" fillId="2" borderId="4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 indent="5"/>
    </xf>
    <xf numFmtId="0" fontId="3" fillId="2" borderId="12" xfId="0" applyFont="1" applyFill="1" applyBorder="1" applyAlignment="1">
      <alignment horizontal="left" vertical="center" wrapText="1" indent="5"/>
    </xf>
    <xf numFmtId="164" fontId="0" fillId="0" borderId="0" xfId="0" applyNumberFormat="1"/>
    <xf numFmtId="10" fontId="0" fillId="0" borderId="0" xfId="0" applyNumberFormat="1"/>
    <xf numFmtId="164" fontId="1" fillId="0" borderId="0" xfId="0" applyNumberFormat="1" applyFont="1"/>
    <xf numFmtId="164" fontId="5" fillId="0" borderId="4" xfId="0" applyNumberFormat="1" applyFont="1" applyBorder="1" applyAlignment="1">
      <alignment horizontal="center" vertical="center"/>
    </xf>
    <xf numFmtId="8" fontId="0" fillId="0" borderId="0" xfId="0" applyNumberFormat="1"/>
    <xf numFmtId="0" fontId="0" fillId="0" borderId="0" xfId="0" applyBorder="1"/>
    <xf numFmtId="164" fontId="0" fillId="0" borderId="0" xfId="0" applyNumberFormat="1" applyBorder="1"/>
    <xf numFmtId="10" fontId="0" fillId="0" borderId="0" xfId="0" applyNumberFormat="1" applyBorder="1"/>
    <xf numFmtId="8" fontId="0" fillId="0" borderId="0" xfId="0" applyNumberFormat="1" applyBorder="1"/>
    <xf numFmtId="164" fontId="1" fillId="0" borderId="0" xfId="0" applyNumberFormat="1" applyFont="1" applyBorder="1"/>
    <xf numFmtId="0" fontId="1" fillId="2" borderId="15" xfId="0" applyFont="1" applyFill="1" applyBorder="1" applyAlignment="1">
      <alignment horizontal="center"/>
    </xf>
    <xf numFmtId="0" fontId="0" fillId="2" borderId="16" xfId="0" applyFill="1" applyBorder="1"/>
    <xf numFmtId="0" fontId="0" fillId="0" borderId="17" xfId="0" applyBorder="1"/>
    <xf numFmtId="164" fontId="0" fillId="0" borderId="18" xfId="0" applyNumberFormat="1" applyBorder="1"/>
    <xf numFmtId="0" fontId="0" fillId="0" borderId="19" xfId="0" applyBorder="1"/>
    <xf numFmtId="164" fontId="0" fillId="0" borderId="20" xfId="0" applyNumberFormat="1" applyBorder="1"/>
    <xf numFmtId="0" fontId="0" fillId="0" borderId="20" xfId="0" applyBorder="1"/>
    <xf numFmtId="10" fontId="0" fillId="0" borderId="20" xfId="0" applyNumberFormat="1" applyBorder="1"/>
    <xf numFmtId="8" fontId="0" fillId="0" borderId="20" xfId="0" applyNumberFormat="1" applyBorder="1"/>
    <xf numFmtId="0" fontId="0" fillId="3" borderId="20" xfId="0" applyFill="1" applyBorder="1"/>
    <xf numFmtId="0" fontId="1" fillId="0" borderId="19" xfId="0" applyFont="1" applyBorder="1"/>
    <xf numFmtId="164" fontId="1" fillId="0" borderId="20" xfId="0" applyNumberFormat="1" applyFont="1" applyBorder="1"/>
    <xf numFmtId="0" fontId="1" fillId="3" borderId="21" xfId="0" applyFont="1" applyFill="1" applyBorder="1"/>
    <xf numFmtId="164" fontId="1" fillId="3" borderId="22" xfId="0" applyNumberFormat="1" applyFont="1" applyFill="1" applyBorder="1"/>
    <xf numFmtId="0" fontId="0" fillId="0" borderId="0" xfId="0" applyAlignment="1">
      <alignment horizontal="center"/>
    </xf>
    <xf numFmtId="0" fontId="1" fillId="3" borderId="23" xfId="0" applyFont="1" applyFill="1" applyBorder="1"/>
    <xf numFmtId="164" fontId="1" fillId="3" borderId="24" xfId="0" applyNumberFormat="1" applyFont="1" applyFill="1" applyBorder="1"/>
    <xf numFmtId="0" fontId="0" fillId="0" borderId="25" xfId="0" applyBorder="1"/>
    <xf numFmtId="164" fontId="0" fillId="0" borderId="26" xfId="0" applyNumberFormat="1" applyBorder="1"/>
    <xf numFmtId="0" fontId="0" fillId="0" borderId="27" xfId="0" applyBorder="1"/>
    <xf numFmtId="164" fontId="0" fillId="0" borderId="28" xfId="0" applyNumberFormat="1" applyBorder="1"/>
    <xf numFmtId="0" fontId="0" fillId="0" borderId="28" xfId="0" applyBorder="1"/>
    <xf numFmtId="10" fontId="0" fillId="0" borderId="28" xfId="0" applyNumberFormat="1" applyBorder="1"/>
    <xf numFmtId="8" fontId="0" fillId="0" borderId="28" xfId="0" applyNumberFormat="1" applyBorder="1"/>
    <xf numFmtId="0" fontId="0" fillId="3" borderId="28" xfId="0" applyFill="1" applyBorder="1"/>
    <xf numFmtId="0" fontId="0" fillId="2" borderId="27" xfId="0" applyFill="1" applyBorder="1"/>
    <xf numFmtId="0" fontId="0" fillId="2" borderId="28" xfId="0" applyFill="1" applyBorder="1"/>
    <xf numFmtId="0" fontId="0" fillId="0" borderId="29" xfId="0" applyBorder="1"/>
    <xf numFmtId="164" fontId="0" fillId="0" borderId="30" xfId="0" applyNumberFormat="1" applyBorder="1"/>
    <xf numFmtId="0" fontId="0" fillId="0" borderId="21" xfId="0" applyBorder="1"/>
    <xf numFmtId="0" fontId="0" fillId="0" borderId="31" xfId="0" applyBorder="1"/>
    <xf numFmtId="0" fontId="1" fillId="4" borderId="32" xfId="0" applyFont="1" applyFill="1" applyBorder="1" applyAlignment="1">
      <alignment horizontal="center"/>
    </xf>
    <xf numFmtId="0" fontId="0" fillId="4" borderId="33" xfId="0" applyFill="1" applyBorder="1"/>
    <xf numFmtId="0" fontId="1" fillId="0" borderId="19" xfId="0" applyFont="1" applyBorder="1" applyAlignment="1">
      <alignment horizontal="right"/>
    </xf>
    <xf numFmtId="3" fontId="0" fillId="0" borderId="20" xfId="0" applyNumberFormat="1" applyBorder="1"/>
    <xf numFmtId="0" fontId="0" fillId="0" borderId="36" xfId="0" applyBorder="1"/>
    <xf numFmtId="0" fontId="0" fillId="0" borderId="37" xfId="0" applyBorder="1"/>
    <xf numFmtId="0" fontId="1" fillId="5" borderId="15" xfId="0" applyFont="1" applyFill="1" applyBorder="1"/>
    <xf numFmtId="0" fontId="1" fillId="5" borderId="16" xfId="0" applyFont="1" applyFill="1" applyBorder="1"/>
    <xf numFmtId="0" fontId="0" fillId="6" borderId="15" xfId="0" applyFill="1" applyBorder="1"/>
    <xf numFmtId="164" fontId="1" fillId="6" borderId="16" xfId="0" applyNumberFormat="1" applyFont="1" applyFill="1" applyBorder="1"/>
    <xf numFmtId="0" fontId="7" fillId="0" borderId="0" xfId="0" applyFont="1" applyAlignment="1">
      <alignment horizontal="center"/>
    </xf>
    <xf numFmtId="0" fontId="1" fillId="5" borderId="38" xfId="0" applyFont="1" applyFill="1" applyBorder="1" applyAlignment="1">
      <alignment horizontal="center" vertical="center"/>
    </xf>
    <xf numFmtId="0" fontId="1" fillId="5" borderId="39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 wrapText="1"/>
    </xf>
    <xf numFmtId="0" fontId="0" fillId="7" borderId="2" xfId="0" applyFill="1" applyBorder="1"/>
    <xf numFmtId="0" fontId="4" fillId="7" borderId="7" xfId="0" applyFont="1" applyFill="1" applyBorder="1" applyAlignment="1">
      <alignment horizontal="center" vertical="center"/>
    </xf>
    <xf numFmtId="14" fontId="2" fillId="8" borderId="4" xfId="0" applyNumberFormat="1" applyFont="1" applyFill="1" applyBorder="1"/>
    <xf numFmtId="14" fontId="2" fillId="8" borderId="4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5" fontId="3" fillId="2" borderId="4" xfId="0" applyNumberFormat="1" applyFont="1" applyFill="1" applyBorder="1" applyAlignment="1">
      <alignment horizontal="right" vertical="center"/>
    </xf>
    <xf numFmtId="0" fontId="0" fillId="9" borderId="7" xfId="0" applyFill="1" applyBorder="1" applyAlignment="1">
      <alignment vertical="center"/>
    </xf>
    <xf numFmtId="0" fontId="0" fillId="9" borderId="8" xfId="0" applyFill="1" applyBorder="1" applyAlignment="1">
      <alignment vertical="center"/>
    </xf>
    <xf numFmtId="0" fontId="0" fillId="9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1" fillId="9" borderId="10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center"/>
    </xf>
    <xf numFmtId="164" fontId="3" fillId="9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5"/>
    </xf>
    <xf numFmtId="0" fontId="8" fillId="0" borderId="4" xfId="0" applyFont="1" applyBorder="1" applyAlignment="1">
      <alignment horizontal="left" vertical="center" wrapText="1" indent="5"/>
    </xf>
    <xf numFmtId="0" fontId="3" fillId="10" borderId="12" xfId="0" applyFont="1" applyFill="1" applyBorder="1" applyAlignment="1">
      <alignment horizontal="left" vertical="center" wrapText="1" indent="5"/>
    </xf>
    <xf numFmtId="165" fontId="3" fillId="10" borderId="4" xfId="0" applyNumberFormat="1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center" vertical="center"/>
    </xf>
    <xf numFmtId="164" fontId="3" fillId="10" borderId="4" xfId="0" applyNumberFormat="1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horizontal="left" vertical="center" wrapText="1" indent="5"/>
    </xf>
    <xf numFmtId="0" fontId="3" fillId="11" borderId="4" xfId="0" applyFont="1" applyFill="1" applyBorder="1" applyAlignment="1">
      <alignment horizontal="left" vertical="center" wrapText="1" indent="5"/>
    </xf>
    <xf numFmtId="0" fontId="3" fillId="11" borderId="4" xfId="0" applyFont="1" applyFill="1" applyBorder="1" applyAlignment="1">
      <alignment horizontal="center" vertical="center"/>
    </xf>
    <xf numFmtId="164" fontId="3" fillId="11" borderId="4" xfId="0" applyNumberFormat="1" applyFont="1" applyFill="1" applyBorder="1" applyAlignment="1">
      <alignment horizontal="center" vertical="center"/>
    </xf>
    <xf numFmtId="13" fontId="0" fillId="0" borderId="0" xfId="0" applyNumberFormat="1" applyAlignment="1">
      <alignment horizontal="center"/>
    </xf>
    <xf numFmtId="2" fontId="0" fillId="0" borderId="0" xfId="0" applyNumberFormat="1"/>
    <xf numFmtId="164" fontId="0" fillId="0" borderId="0" xfId="0" applyNumberFormat="1" applyFont="1"/>
    <xf numFmtId="13" fontId="0" fillId="0" borderId="0" xfId="0" applyNumberFormat="1" applyAlignment="1">
      <alignment horizontal="right"/>
    </xf>
    <xf numFmtId="164" fontId="3" fillId="9" borderId="43" xfId="0" applyNumberFormat="1" applyFont="1" applyFill="1" applyBorder="1" applyAlignment="1">
      <alignment horizontal="center" vertical="center"/>
    </xf>
    <xf numFmtId="14" fontId="2" fillId="8" borderId="12" xfId="0" applyNumberFormat="1" applyFont="1" applyFill="1" applyBorder="1"/>
    <xf numFmtId="165" fontId="3" fillId="2" borderId="12" xfId="0" applyNumberFormat="1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14" fontId="10" fillId="8" borderId="44" xfId="0" applyNumberFormat="1" applyFont="1" applyFill="1" applyBorder="1"/>
    <xf numFmtId="164" fontId="9" fillId="0" borderId="4" xfId="0" applyNumberFormat="1" applyFont="1" applyBorder="1" applyAlignment="1">
      <alignment horizontal="center" vertical="center"/>
    </xf>
    <xf numFmtId="164" fontId="1" fillId="10" borderId="0" xfId="0" applyNumberFormat="1" applyFont="1" applyFill="1"/>
    <xf numFmtId="0" fontId="4" fillId="7" borderId="9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9" fillId="0" borderId="41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" fillId="12" borderId="34" xfId="0" applyFont="1" applyFill="1" applyBorder="1" applyAlignment="1">
      <alignment horizontal="center"/>
    </xf>
    <xf numFmtId="0" fontId="1" fillId="12" borderId="40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2" fillId="8" borderId="46" xfId="0" applyNumberFormat="1" applyFont="1" applyFill="1" applyBorder="1"/>
    <xf numFmtId="0" fontId="3" fillId="13" borderId="47" xfId="0" applyFont="1" applyFill="1" applyBorder="1" applyAlignment="1">
      <alignment horizontal="left" vertical="center" wrapText="1" indent="5"/>
    </xf>
    <xf numFmtId="165" fontId="3" fillId="13" borderId="0" xfId="0" applyNumberFormat="1" applyFont="1" applyFill="1" applyBorder="1" applyAlignment="1">
      <alignment horizontal="center" vertical="center"/>
    </xf>
    <xf numFmtId="0" fontId="3" fillId="13" borderId="0" xfId="0" applyFont="1" applyFill="1" applyBorder="1" applyAlignment="1">
      <alignment horizontal="center" vertical="center"/>
    </xf>
    <xf numFmtId="164" fontId="3" fillId="13" borderId="0" xfId="0" applyNumberFormat="1" applyFont="1" applyFill="1" applyBorder="1" applyAlignment="1">
      <alignment horizontal="center" vertical="center"/>
    </xf>
    <xf numFmtId="0" fontId="5" fillId="13" borderId="47" xfId="0" applyFont="1" applyFill="1" applyBorder="1" applyAlignment="1">
      <alignment horizontal="right" vertical="center" wrapText="1"/>
    </xf>
    <xf numFmtId="0" fontId="5" fillId="13" borderId="0" xfId="0" applyFont="1" applyFill="1" applyBorder="1" applyAlignment="1">
      <alignment horizontal="right" vertical="center" wrapText="1"/>
    </xf>
    <xf numFmtId="164" fontId="5" fillId="13" borderId="0" xfId="0" applyNumberFormat="1" applyFont="1" applyFill="1" applyBorder="1" applyAlignment="1">
      <alignment horizontal="center" vertical="center"/>
    </xf>
    <xf numFmtId="164" fontId="11" fillId="2" borderId="12" xfId="0" applyNumberFormat="1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630B-ED73-4D71-9384-B7A82929FB2B}">
  <dimension ref="A1:J54"/>
  <sheetViews>
    <sheetView tabSelected="1" view="pageBreakPreview" zoomScale="60" zoomScaleNormal="100" workbookViewId="0">
      <selection activeCell="E20" sqref="E20"/>
    </sheetView>
  </sheetViews>
  <sheetFormatPr defaultRowHeight="14.4" x14ac:dyDescent="0.3"/>
  <cols>
    <col min="1" max="1" width="13" customWidth="1"/>
    <col min="2" max="2" width="85.109375" customWidth="1"/>
    <col min="3" max="3" width="21.109375" customWidth="1"/>
    <col min="4" max="5" width="19.109375" customWidth="1"/>
    <col min="6" max="6" width="29.21875" customWidth="1"/>
    <col min="7" max="7" width="28" customWidth="1"/>
    <col min="8" max="8" width="20" customWidth="1"/>
    <col min="9" max="9" width="21.6640625" customWidth="1"/>
  </cols>
  <sheetData>
    <row r="1" spans="1:9" ht="34.799999999999997" customHeight="1" thickBot="1" x14ac:dyDescent="0.35"/>
    <row r="2" spans="1:9" ht="52.8" customHeight="1" thickBot="1" x14ac:dyDescent="0.35">
      <c r="A2" s="71"/>
      <c r="B2" s="107" t="s">
        <v>55</v>
      </c>
      <c r="C2" s="108"/>
      <c r="D2" s="108"/>
      <c r="E2" s="72"/>
      <c r="F2" s="77"/>
      <c r="G2" s="77"/>
      <c r="H2" s="78"/>
    </row>
    <row r="3" spans="1:9" s="1" customFormat="1" ht="12" customHeight="1" thickBot="1" x14ac:dyDescent="0.35">
      <c r="A3" s="3"/>
      <c r="B3" s="4"/>
      <c r="C3" s="4"/>
      <c r="D3" s="4"/>
      <c r="E3" s="4"/>
      <c r="F3" s="79"/>
      <c r="G3" s="80"/>
      <c r="H3" s="81"/>
      <c r="I3" s="2"/>
    </row>
    <row r="4" spans="1:9" s="1" customFormat="1" ht="40.200000000000003" customHeight="1" thickBot="1" x14ac:dyDescent="0.35">
      <c r="A4" s="68" t="s">
        <v>3</v>
      </c>
      <c r="B4" s="69" t="s">
        <v>2</v>
      </c>
      <c r="C4" s="69" t="s">
        <v>0</v>
      </c>
      <c r="D4" s="69" t="s">
        <v>4</v>
      </c>
      <c r="E4" s="70" t="s">
        <v>8</v>
      </c>
      <c r="F4" s="82" t="s">
        <v>5</v>
      </c>
      <c r="G4" s="83" t="s">
        <v>6</v>
      </c>
      <c r="H4" s="84" t="s">
        <v>1</v>
      </c>
      <c r="I4" s="2"/>
    </row>
    <row r="5" spans="1:9" s="1" customFormat="1" ht="19.95" customHeight="1" x14ac:dyDescent="0.3">
      <c r="A5" s="74">
        <v>32874</v>
      </c>
      <c r="B5" s="86" t="s">
        <v>9</v>
      </c>
      <c r="C5" s="7">
        <v>2</v>
      </c>
      <c r="D5" s="7">
        <v>0</v>
      </c>
      <c r="E5" s="6">
        <f>H5</f>
        <v>89.86</v>
      </c>
      <c r="F5" s="85">
        <v>44.93</v>
      </c>
      <c r="G5" s="85">
        <v>0.5</v>
      </c>
      <c r="H5" s="85">
        <f>C5*F5+G5*D5</f>
        <v>89.86</v>
      </c>
    </row>
    <row r="6" spans="1:9" s="1" customFormat="1" ht="19.95" customHeight="1" x14ac:dyDescent="0.3">
      <c r="A6" s="74"/>
      <c r="B6" s="88" t="s">
        <v>10</v>
      </c>
      <c r="C6" s="89">
        <v>0.25</v>
      </c>
      <c r="D6" s="90"/>
      <c r="E6" s="91">
        <f>F6*C6</f>
        <v>11.630434782608695</v>
      </c>
      <c r="F6" s="85">
        <f>'COSTI UFFICIO'!D18</f>
        <v>46.521739130434781</v>
      </c>
      <c r="G6" s="85"/>
      <c r="H6" s="85"/>
    </row>
    <row r="7" spans="1:9" s="1" customFormat="1" ht="19.95" customHeight="1" x14ac:dyDescent="0.3">
      <c r="A7" s="74" t="s">
        <v>57</v>
      </c>
      <c r="B7" s="8" t="s">
        <v>56</v>
      </c>
      <c r="C7" s="7">
        <v>4</v>
      </c>
      <c r="D7" s="7">
        <v>0</v>
      </c>
      <c r="E7" s="6">
        <f>H7</f>
        <v>179.72</v>
      </c>
      <c r="F7" s="85">
        <v>44.93</v>
      </c>
      <c r="G7" s="85">
        <v>0.5</v>
      </c>
      <c r="H7" s="85">
        <f>C7*F7+G7*D7</f>
        <v>179.72</v>
      </c>
    </row>
    <row r="8" spans="1:9" s="1" customFormat="1" ht="19.95" customHeight="1" x14ac:dyDescent="0.3">
      <c r="A8" s="74"/>
      <c r="B8" s="92" t="s">
        <v>11</v>
      </c>
      <c r="C8" s="89">
        <v>0.5</v>
      </c>
      <c r="D8" s="90"/>
      <c r="E8" s="91">
        <f>F8*C8</f>
        <v>23.260869565217391</v>
      </c>
      <c r="F8" s="85">
        <f>'COSTI UFFICIO'!D18</f>
        <v>46.521739130434781</v>
      </c>
      <c r="G8" s="85"/>
      <c r="H8" s="85"/>
    </row>
    <row r="9" spans="1:9" s="1" customFormat="1" ht="19.95" customHeight="1" x14ac:dyDescent="0.3">
      <c r="A9" s="74" t="s">
        <v>57</v>
      </c>
      <c r="B9" s="86" t="s">
        <v>58</v>
      </c>
      <c r="C9" s="7">
        <v>4</v>
      </c>
      <c r="D9" s="7">
        <v>35</v>
      </c>
      <c r="E9" s="6">
        <f t="shared" ref="E9:E25" si="0">H9</f>
        <v>197.22</v>
      </c>
      <c r="F9" s="85">
        <v>44.93</v>
      </c>
      <c r="G9" s="85">
        <v>0.5</v>
      </c>
      <c r="H9" s="85">
        <f t="shared" ref="H9:H28" si="1">C9*F9+G9*D9</f>
        <v>197.22</v>
      </c>
    </row>
    <row r="10" spans="1:9" s="1" customFormat="1" ht="19.95" customHeight="1" x14ac:dyDescent="0.3">
      <c r="A10" s="74" t="s">
        <v>57</v>
      </c>
      <c r="B10" s="9" t="s">
        <v>59</v>
      </c>
      <c r="C10" s="7">
        <v>4</v>
      </c>
      <c r="D10" s="7">
        <v>0</v>
      </c>
      <c r="E10" s="6">
        <f t="shared" si="0"/>
        <v>115.72</v>
      </c>
      <c r="F10" s="85">
        <v>28.93</v>
      </c>
      <c r="G10" s="85">
        <v>0.5</v>
      </c>
      <c r="H10" s="85">
        <f t="shared" ref="H10" si="2">C10*F10+G10*D10</f>
        <v>115.72</v>
      </c>
    </row>
    <row r="11" spans="1:9" s="1" customFormat="1" ht="19.95" customHeight="1" x14ac:dyDescent="0.3">
      <c r="A11" s="74" t="s">
        <v>57</v>
      </c>
      <c r="B11" s="93" t="s">
        <v>60</v>
      </c>
      <c r="C11" s="94">
        <v>1</v>
      </c>
      <c r="D11" s="94">
        <v>0</v>
      </c>
      <c r="E11" s="95">
        <f t="shared" si="0"/>
        <v>49.03969906586746</v>
      </c>
      <c r="F11" s="85">
        <f>'COSTI STRUMENTAZIONE'!C24</f>
        <v>49.03969906586746</v>
      </c>
      <c r="G11" s="85">
        <v>0.5</v>
      </c>
      <c r="H11" s="85">
        <f t="shared" ref="H11:H12" si="3">C11*F11+G11*D11</f>
        <v>49.03969906586746</v>
      </c>
    </row>
    <row r="12" spans="1:9" s="1" customFormat="1" ht="19.95" customHeight="1" x14ac:dyDescent="0.3">
      <c r="A12" s="74" t="s">
        <v>57</v>
      </c>
      <c r="B12" s="93" t="s">
        <v>61</v>
      </c>
      <c r="C12" s="94">
        <v>1</v>
      </c>
      <c r="D12" s="94">
        <v>0</v>
      </c>
      <c r="E12" s="95">
        <f t="shared" si="0"/>
        <v>53.719598754489951</v>
      </c>
      <c r="F12" s="85">
        <f>'COSTI STRUMENTAZIONE'!C48</f>
        <v>53.719598754489951</v>
      </c>
      <c r="G12" s="85">
        <v>0.5</v>
      </c>
      <c r="H12" s="85">
        <f t="shared" si="3"/>
        <v>53.719598754489951</v>
      </c>
    </row>
    <row r="13" spans="1:9" s="1" customFormat="1" ht="19.95" customHeight="1" x14ac:dyDescent="0.3">
      <c r="A13" s="73"/>
      <c r="B13" s="92" t="s">
        <v>11</v>
      </c>
      <c r="C13" s="89">
        <v>0.5</v>
      </c>
      <c r="D13" s="90"/>
      <c r="E13" s="91">
        <f>F13*C13</f>
        <v>23.260869565217391</v>
      </c>
      <c r="F13" s="85">
        <f>'COSTI UFFICIO'!D18</f>
        <v>46.521739130434781</v>
      </c>
      <c r="G13" s="85"/>
      <c r="H13" s="85"/>
    </row>
    <row r="14" spans="1:9" s="1" customFormat="1" ht="19.95" customHeight="1" x14ac:dyDescent="0.3">
      <c r="A14" s="74" t="s">
        <v>57</v>
      </c>
      <c r="B14" s="8" t="s">
        <v>62</v>
      </c>
      <c r="C14" s="7">
        <v>8</v>
      </c>
      <c r="D14" s="7">
        <v>0</v>
      </c>
      <c r="E14" s="6">
        <f t="shared" si="0"/>
        <v>359.44</v>
      </c>
      <c r="F14" s="85">
        <v>44.93</v>
      </c>
      <c r="G14" s="85">
        <v>0.5</v>
      </c>
      <c r="H14" s="85">
        <f t="shared" si="1"/>
        <v>359.44</v>
      </c>
    </row>
    <row r="15" spans="1:9" s="1" customFormat="1" ht="19.95" customHeight="1" x14ac:dyDescent="0.3">
      <c r="A15" s="73"/>
      <c r="B15" s="14" t="s">
        <v>11</v>
      </c>
      <c r="C15" s="76">
        <v>1</v>
      </c>
      <c r="D15" s="12"/>
      <c r="E15" s="13">
        <f>F15*C15</f>
        <v>46.521739130434781</v>
      </c>
      <c r="F15" s="85">
        <f>'COSTI UFFICIO'!D18</f>
        <v>46.521739130434781</v>
      </c>
      <c r="G15" s="85"/>
      <c r="H15" s="85"/>
    </row>
    <row r="16" spans="1:9" s="1" customFormat="1" ht="19.95" customHeight="1" x14ac:dyDescent="0.3">
      <c r="A16" s="73" t="s">
        <v>57</v>
      </c>
      <c r="B16" s="87" t="s">
        <v>63</v>
      </c>
      <c r="C16" s="7">
        <v>2</v>
      </c>
      <c r="D16" s="7">
        <v>35</v>
      </c>
      <c r="E16" s="6">
        <f t="shared" si="0"/>
        <v>107.36</v>
      </c>
      <c r="F16" s="85">
        <v>44.93</v>
      </c>
      <c r="G16" s="85">
        <v>0.5</v>
      </c>
      <c r="H16" s="85">
        <f t="shared" si="1"/>
        <v>107.36</v>
      </c>
    </row>
    <row r="17" spans="1:10" s="1" customFormat="1" ht="19.95" customHeight="1" x14ac:dyDescent="0.3">
      <c r="A17" s="73"/>
      <c r="B17" s="9" t="s">
        <v>59</v>
      </c>
      <c r="C17" s="7">
        <v>2</v>
      </c>
      <c r="D17" s="7">
        <v>0</v>
      </c>
      <c r="E17" s="6">
        <f t="shared" ref="E17:E18" si="4">H17</f>
        <v>57.86</v>
      </c>
      <c r="F17" s="85">
        <v>28.93</v>
      </c>
      <c r="G17" s="85">
        <v>0.5</v>
      </c>
      <c r="H17" s="85">
        <f t="shared" si="1"/>
        <v>57.86</v>
      </c>
    </row>
    <row r="18" spans="1:10" s="1" customFormat="1" ht="19.95" customHeight="1" x14ac:dyDescent="0.3">
      <c r="A18" s="73"/>
      <c r="B18" s="93" t="s">
        <v>60</v>
      </c>
      <c r="C18" s="94">
        <v>1</v>
      </c>
      <c r="D18" s="94">
        <v>0</v>
      </c>
      <c r="E18" s="95">
        <f t="shared" si="4"/>
        <v>49.03969906586746</v>
      </c>
      <c r="F18" s="85">
        <f>'COSTI STRUMENTAZIONE'!C24</f>
        <v>49.03969906586746</v>
      </c>
      <c r="G18" s="85">
        <v>0.5</v>
      </c>
      <c r="H18" s="85">
        <f t="shared" si="1"/>
        <v>49.03969906586746</v>
      </c>
    </row>
    <row r="19" spans="1:10" s="1" customFormat="1" ht="19.95" customHeight="1" x14ac:dyDescent="0.3">
      <c r="A19" s="73"/>
      <c r="B19" s="93" t="s">
        <v>61</v>
      </c>
      <c r="C19" s="94">
        <v>1</v>
      </c>
      <c r="D19" s="94">
        <v>0</v>
      </c>
      <c r="E19" s="95">
        <f>'COSTI STRUMENTAZIONE'!C48</f>
        <v>53.719598754489951</v>
      </c>
      <c r="F19" s="85">
        <f>'COSTI STRUMENTAZIONE'!C55</f>
        <v>0</v>
      </c>
      <c r="G19" s="85">
        <v>0.5</v>
      </c>
      <c r="H19" s="85">
        <f t="shared" si="1"/>
        <v>0</v>
      </c>
    </row>
    <row r="20" spans="1:10" s="1" customFormat="1" ht="19.95" customHeight="1" x14ac:dyDescent="0.3">
      <c r="A20" s="101"/>
      <c r="B20" s="15" t="s">
        <v>11</v>
      </c>
      <c r="C20" s="102">
        <v>0.25</v>
      </c>
      <c r="D20" s="103"/>
      <c r="E20" s="129">
        <f>F20*C20</f>
        <v>11.630434782608695</v>
      </c>
      <c r="F20" s="85">
        <f>'COSTI UFFICIO'!D18</f>
        <v>46.521739130434781</v>
      </c>
      <c r="G20" s="85"/>
      <c r="H20" s="85"/>
    </row>
    <row r="21" spans="1:10" s="1" customFormat="1" ht="19.95" customHeight="1" x14ac:dyDescent="0.3">
      <c r="A21" s="121"/>
      <c r="B21" s="122"/>
      <c r="C21" s="123"/>
      <c r="D21" s="124"/>
      <c r="E21" s="125"/>
      <c r="F21" s="100"/>
      <c r="G21" s="85"/>
      <c r="H21" s="85"/>
    </row>
    <row r="22" spans="1:10" s="1" customFormat="1" ht="19.95" customHeight="1" x14ac:dyDescent="0.3">
      <c r="A22" s="121"/>
      <c r="B22" s="126" t="s">
        <v>75</v>
      </c>
      <c r="C22" s="127"/>
      <c r="D22" s="127"/>
      <c r="E22" s="128">
        <f>SUM(E5:E20)</f>
        <v>1429.0029434668015</v>
      </c>
      <c r="F22" s="100"/>
      <c r="G22" s="85"/>
      <c r="H22" s="85"/>
    </row>
    <row r="23" spans="1:10" s="1" customFormat="1" ht="19.95" customHeight="1" thickBot="1" x14ac:dyDescent="0.35">
      <c r="A23" s="121"/>
      <c r="B23" s="122"/>
      <c r="C23" s="123"/>
      <c r="D23" s="124"/>
      <c r="E23" s="125"/>
      <c r="F23" s="100"/>
      <c r="G23" s="85"/>
      <c r="H23" s="85"/>
    </row>
    <row r="24" spans="1:10" s="1" customFormat="1" ht="24.6" customHeight="1" thickBot="1" x14ac:dyDescent="0.35">
      <c r="A24" s="104"/>
      <c r="B24" s="112" t="s">
        <v>64</v>
      </c>
      <c r="C24" s="113"/>
      <c r="D24" s="113"/>
      <c r="E24" s="114"/>
      <c r="F24" s="100">
        <f>'COSTI STRUMENTAZIONE'!C24</f>
        <v>49.03969906586746</v>
      </c>
      <c r="G24" s="85">
        <v>0.5</v>
      </c>
      <c r="H24" s="85">
        <f t="shared" si="1"/>
        <v>0</v>
      </c>
    </row>
    <row r="25" spans="1:10" s="1" customFormat="1" ht="19.95" customHeight="1" x14ac:dyDescent="0.3">
      <c r="A25" s="73"/>
      <c r="B25" s="8" t="s">
        <v>73</v>
      </c>
      <c r="C25" s="7">
        <v>1</v>
      </c>
      <c r="D25" s="7">
        <v>0</v>
      </c>
      <c r="E25" s="6">
        <f t="shared" si="0"/>
        <v>450</v>
      </c>
      <c r="F25" s="85">
        <f>RELAZIONE!G7</f>
        <v>450</v>
      </c>
      <c r="G25" s="85">
        <v>0.5</v>
      </c>
      <c r="H25" s="85">
        <f t="shared" si="1"/>
        <v>450</v>
      </c>
    </row>
    <row r="26" spans="1:10" s="1" customFormat="1" ht="19.95" customHeight="1" x14ac:dyDescent="0.3">
      <c r="A26" s="73"/>
      <c r="B26" s="7"/>
      <c r="C26" s="7"/>
      <c r="D26" s="7"/>
      <c r="E26" s="7"/>
      <c r="F26" s="85">
        <f>'COSTI UFFICIO'!D18</f>
        <v>46.521739130434781</v>
      </c>
      <c r="G26" s="85"/>
      <c r="H26" s="85"/>
    </row>
    <row r="27" spans="1:10" s="1" customFormat="1" ht="43.8" customHeight="1" x14ac:dyDescent="0.3">
      <c r="A27" s="73"/>
      <c r="B27" s="109" t="s">
        <v>74</v>
      </c>
      <c r="C27" s="110"/>
      <c r="D27" s="111"/>
      <c r="E27" s="105">
        <f>E22+E25</f>
        <v>1879.0029434668015</v>
      </c>
      <c r="F27" s="85">
        <v>30</v>
      </c>
      <c r="G27" s="85">
        <v>0.5</v>
      </c>
      <c r="H27" s="85">
        <f t="shared" si="1"/>
        <v>0</v>
      </c>
    </row>
    <row r="28" spans="1:10" s="1" customFormat="1" ht="19.95" customHeight="1" x14ac:dyDescent="0.3">
      <c r="A28" s="73"/>
      <c r="B28" s="7"/>
      <c r="C28" s="7"/>
      <c r="D28" s="7"/>
      <c r="E28" s="7"/>
      <c r="F28" s="85">
        <v>20</v>
      </c>
      <c r="G28" s="85">
        <v>0.5</v>
      </c>
      <c r="H28" s="85">
        <f t="shared" si="1"/>
        <v>0</v>
      </c>
    </row>
    <row r="29" spans="1:10" s="1" customFormat="1" ht="19.95" customHeight="1" x14ac:dyDescent="0.3">
      <c r="A29" s="73"/>
      <c r="B29" s="7"/>
      <c r="C29" s="7"/>
      <c r="D29" s="7"/>
      <c r="E29" s="7"/>
      <c r="F29" s="85">
        <f>'COSTI UFFICIO'!D18</f>
        <v>46.521739130434781</v>
      </c>
      <c r="G29" s="85"/>
      <c r="H29" s="85"/>
      <c r="I29" s="10"/>
    </row>
    <row r="30" spans="1:10" s="1" customFormat="1" ht="19.95" customHeight="1" x14ac:dyDescent="0.3">
      <c r="A30" s="73"/>
      <c r="B30" s="7"/>
      <c r="C30" s="7"/>
      <c r="D30" s="7"/>
      <c r="E30" s="7"/>
      <c r="F30" s="85"/>
      <c r="G30" s="85"/>
      <c r="H30" s="85"/>
      <c r="I30" s="10" t="e">
        <f>E29+E26+E20+E15+E13+E8+#REF!+#REF!+E6</f>
        <v>#REF!</v>
      </c>
      <c r="J30" s="1" t="s">
        <v>12</v>
      </c>
    </row>
    <row r="31" spans="1:10" s="1" customFormat="1" ht="19.95" customHeight="1" x14ac:dyDescent="0.3">
      <c r="A31" s="73"/>
      <c r="B31" s="7"/>
      <c r="C31" s="7"/>
      <c r="D31" s="7"/>
      <c r="E31" s="7"/>
      <c r="F31" s="85"/>
      <c r="G31" s="85"/>
      <c r="H31" s="85"/>
      <c r="I31" s="10" t="e">
        <f>#REF!</f>
        <v>#REF!</v>
      </c>
      <c r="J31" s="1" t="s">
        <v>13</v>
      </c>
    </row>
    <row r="32" spans="1:10" s="1" customFormat="1" ht="19.95" customHeight="1" x14ac:dyDescent="0.3">
      <c r="A32" s="73"/>
      <c r="B32" s="8"/>
      <c r="C32" s="7"/>
      <c r="D32" s="7"/>
      <c r="E32" s="6"/>
      <c r="F32" s="85"/>
      <c r="G32" s="85"/>
      <c r="H32" s="85"/>
    </row>
    <row r="33" spans="1:8" s="1" customFormat="1" ht="19.95" customHeight="1" x14ac:dyDescent="0.3">
      <c r="A33" s="73"/>
      <c r="B33" s="8"/>
      <c r="C33" s="7"/>
      <c r="D33" s="7"/>
      <c r="E33" s="6"/>
      <c r="F33" s="85"/>
      <c r="G33" s="85"/>
      <c r="H33" s="85"/>
    </row>
    <row r="34" spans="1:8" s="1" customFormat="1" ht="19.95" customHeight="1" x14ac:dyDescent="0.3">
      <c r="A34" s="73"/>
      <c r="B34" s="8"/>
      <c r="C34" s="7"/>
      <c r="D34" s="7"/>
      <c r="E34" s="6"/>
      <c r="F34" s="85"/>
      <c r="G34" s="85"/>
      <c r="H34" s="85"/>
    </row>
    <row r="35" spans="1:8" s="1" customFormat="1" ht="19.95" customHeight="1" x14ac:dyDescent="0.3">
      <c r="A35" s="73"/>
      <c r="B35" s="8"/>
      <c r="C35" s="7"/>
      <c r="D35" s="7"/>
      <c r="E35" s="6"/>
      <c r="F35" s="85"/>
      <c r="G35" s="85"/>
      <c r="H35" s="85"/>
    </row>
    <row r="36" spans="1:8" s="1" customFormat="1" ht="19.95" customHeight="1" x14ac:dyDescent="0.3">
      <c r="A36" s="73"/>
      <c r="B36" s="8"/>
      <c r="C36" s="7"/>
      <c r="D36" s="7"/>
      <c r="E36" s="19"/>
      <c r="F36" s="85"/>
      <c r="G36" s="85"/>
      <c r="H36" s="85"/>
    </row>
    <row r="37" spans="1:8" s="1" customFormat="1" ht="19.95" customHeight="1" x14ac:dyDescent="0.3">
      <c r="A37" s="73"/>
      <c r="B37" s="8"/>
      <c r="C37" s="7"/>
      <c r="D37" s="7"/>
      <c r="E37" s="6"/>
      <c r="F37" s="85"/>
      <c r="G37" s="85"/>
      <c r="H37" s="85"/>
    </row>
    <row r="38" spans="1:8" s="1" customFormat="1" ht="19.95" customHeight="1" x14ac:dyDescent="0.3">
      <c r="A38" s="73"/>
      <c r="B38" s="8"/>
      <c r="C38" s="7"/>
      <c r="D38" s="7"/>
      <c r="E38" s="6"/>
      <c r="F38" s="85"/>
      <c r="G38" s="85"/>
      <c r="H38" s="85"/>
    </row>
    <row r="39" spans="1:8" s="1" customFormat="1" ht="19.95" customHeight="1" x14ac:dyDescent="0.3">
      <c r="A39" s="73"/>
      <c r="B39" s="9"/>
      <c r="C39" s="7"/>
      <c r="D39" s="7"/>
      <c r="E39" s="6"/>
      <c r="F39" s="85"/>
      <c r="G39" s="85"/>
      <c r="H39" s="85"/>
    </row>
    <row r="40" spans="1:8" s="1" customFormat="1" ht="19.95" customHeight="1" x14ac:dyDescent="0.3">
      <c r="A40" s="73"/>
      <c r="B40" s="8"/>
      <c r="C40" s="7"/>
      <c r="D40" s="7"/>
      <c r="E40" s="6"/>
      <c r="F40" s="85"/>
      <c r="G40" s="85"/>
      <c r="H40" s="85"/>
    </row>
    <row r="41" spans="1:8" s="1" customFormat="1" ht="19.95" customHeight="1" x14ac:dyDescent="0.3">
      <c r="A41" s="73"/>
      <c r="B41" s="8"/>
      <c r="C41" s="7"/>
      <c r="D41" s="7"/>
      <c r="E41" s="6"/>
      <c r="F41" s="85"/>
      <c r="G41" s="85"/>
      <c r="H41" s="85"/>
    </row>
    <row r="42" spans="1:8" s="1" customFormat="1" ht="19.95" customHeight="1" x14ac:dyDescent="0.3">
      <c r="A42" s="5"/>
      <c r="B42" s="8"/>
      <c r="C42" s="7">
        <v>0</v>
      </c>
      <c r="D42" s="7"/>
      <c r="E42" s="6"/>
      <c r="F42" s="6"/>
      <c r="G42" s="6">
        <v>0.5</v>
      </c>
      <c r="H42" s="6"/>
    </row>
    <row r="43" spans="1:8" s="1" customFormat="1" ht="19.95" customHeight="1" x14ac:dyDescent="0.3">
      <c r="A43" s="5"/>
      <c r="B43" s="8"/>
      <c r="C43" s="7"/>
      <c r="D43" s="7"/>
      <c r="E43" s="6"/>
      <c r="F43" s="6"/>
      <c r="G43" s="6">
        <v>0.5</v>
      </c>
      <c r="H43" s="6"/>
    </row>
    <row r="44" spans="1:8" s="1" customFormat="1" ht="19.95" customHeight="1" x14ac:dyDescent="0.3">
      <c r="A44" s="5"/>
      <c r="B44" s="8"/>
      <c r="C44" s="7"/>
      <c r="D44" s="7"/>
      <c r="E44" s="6"/>
      <c r="F44" s="6"/>
      <c r="G44" s="6">
        <v>0.5</v>
      </c>
      <c r="H44" s="6"/>
    </row>
    <row r="45" spans="1:8" s="1" customFormat="1" ht="19.95" customHeight="1" x14ac:dyDescent="0.3">
      <c r="A45" s="5"/>
      <c r="B45" s="8"/>
      <c r="C45" s="7"/>
      <c r="D45" s="7"/>
      <c r="E45" s="6"/>
      <c r="F45" s="6"/>
      <c r="G45" s="6">
        <v>0.5</v>
      </c>
      <c r="H45" s="6"/>
    </row>
    <row r="46" spans="1:8" s="1" customFormat="1" ht="19.95" customHeight="1" x14ac:dyDescent="0.3">
      <c r="A46" s="5"/>
      <c r="B46" s="8"/>
      <c r="C46" s="7"/>
      <c r="D46" s="7"/>
      <c r="E46" s="6"/>
      <c r="F46" s="6"/>
      <c r="G46" s="6">
        <v>0.5</v>
      </c>
      <c r="H46" s="6"/>
    </row>
    <row r="47" spans="1:8" s="1" customFormat="1" ht="19.95" customHeight="1" x14ac:dyDescent="0.3">
      <c r="A47" s="5"/>
      <c r="B47" s="8"/>
      <c r="C47" s="7"/>
      <c r="D47" s="7"/>
      <c r="E47" s="6"/>
      <c r="F47" s="6"/>
      <c r="G47" s="6">
        <v>0.5</v>
      </c>
      <c r="H47" s="6"/>
    </row>
    <row r="48" spans="1:8" s="1" customFormat="1" ht="19.95" customHeight="1" x14ac:dyDescent="0.3">
      <c r="A48" s="5"/>
      <c r="B48" s="8"/>
      <c r="C48" s="7"/>
      <c r="D48" s="7"/>
      <c r="E48" s="6"/>
      <c r="F48" s="6"/>
      <c r="G48" s="6">
        <v>0.5</v>
      </c>
      <c r="H48" s="6"/>
    </row>
    <row r="49" spans="1:9" s="1" customFormat="1" ht="18" x14ac:dyDescent="0.3">
      <c r="A49" s="5"/>
      <c r="B49" s="8"/>
      <c r="C49" s="7"/>
      <c r="D49" s="7"/>
      <c r="E49" s="6"/>
      <c r="F49" s="6"/>
      <c r="G49" s="6">
        <v>0.5</v>
      </c>
      <c r="H49" s="6"/>
    </row>
    <row r="50" spans="1:9" s="1" customFormat="1" ht="18" x14ac:dyDescent="0.3">
      <c r="B50" s="8"/>
      <c r="C50" s="7"/>
      <c r="D50" s="7"/>
      <c r="E50" s="6"/>
      <c r="F50" s="6"/>
      <c r="G50" s="6">
        <v>0.5</v>
      </c>
      <c r="H50" s="6"/>
    </row>
    <row r="51" spans="1:9" s="1" customFormat="1" ht="18" x14ac:dyDescent="0.3">
      <c r="B51" s="8"/>
      <c r="C51" s="7"/>
      <c r="D51" s="7"/>
      <c r="E51" s="75">
        <f>SUM(E5:E50)</f>
        <v>5187.0088304004048</v>
      </c>
      <c r="F51" s="6"/>
      <c r="G51" s="6">
        <v>0.5</v>
      </c>
      <c r="H51" s="6"/>
      <c r="I51" s="10">
        <f>SUM(H5:H51)</f>
        <v>1708.9789968862246</v>
      </c>
    </row>
    <row r="52" spans="1:9" s="1" customFormat="1" ht="18" x14ac:dyDescent="0.3">
      <c r="B52" s="8"/>
      <c r="E52" s="11"/>
      <c r="F52" s="6"/>
      <c r="H52" s="6"/>
    </row>
    <row r="53" spans="1:9" ht="18" x14ac:dyDescent="0.3">
      <c r="B53" s="8"/>
      <c r="F53" s="6"/>
      <c r="H53" s="6"/>
    </row>
    <row r="54" spans="1:9" ht="18" x14ac:dyDescent="0.3">
      <c r="B54" s="8"/>
      <c r="F54" s="6"/>
    </row>
  </sheetData>
  <mergeCells count="4">
    <mergeCell ref="B2:D2"/>
    <mergeCell ref="B27:D27"/>
    <mergeCell ref="B24:E24"/>
    <mergeCell ref="B22:D22"/>
  </mergeCells>
  <pageMargins left="0.25" right="0.25" top="0.75" bottom="0.75" header="0.3" footer="0.3"/>
  <pageSetup paperSize="9" scale="61" orientation="landscape" r:id="rId1"/>
  <colBreaks count="1" manualBreakCount="1">
    <brk id="8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181BC-451B-4A6B-8882-2544ECFDD0D4}">
  <dimension ref="B1:H24"/>
  <sheetViews>
    <sheetView workbookViewId="0">
      <selection activeCell="J22" sqref="J22"/>
    </sheetView>
  </sheetViews>
  <sheetFormatPr defaultRowHeight="14.4" x14ac:dyDescent="0.3"/>
  <cols>
    <col min="1" max="1" width="12.109375" customWidth="1"/>
    <col min="2" max="2" width="21.109375" customWidth="1"/>
    <col min="3" max="3" width="12" customWidth="1"/>
    <col min="5" max="5" width="9.77734375" customWidth="1"/>
    <col min="6" max="6" width="3.6640625" customWidth="1"/>
    <col min="7" max="7" width="11.109375" customWidth="1"/>
    <col min="8" max="8" width="9.88671875" customWidth="1"/>
  </cols>
  <sheetData>
    <row r="1" spans="2:8" ht="51.6" customHeight="1" thickBot="1" x14ac:dyDescent="0.35"/>
    <row r="2" spans="2:8" ht="15" thickBot="1" x14ac:dyDescent="0.35">
      <c r="B2" s="115" t="s">
        <v>65</v>
      </c>
      <c r="C2" s="116"/>
      <c r="D2" s="116"/>
      <c r="E2" s="117"/>
    </row>
    <row r="3" spans="2:8" x14ac:dyDescent="0.3">
      <c r="B3" t="s">
        <v>66</v>
      </c>
      <c r="C3" s="40">
        <v>5</v>
      </c>
      <c r="D3" s="97">
        <v>44.93</v>
      </c>
      <c r="E3" s="16">
        <f>C3*D3</f>
        <v>224.65</v>
      </c>
    </row>
    <row r="4" spans="2:8" x14ac:dyDescent="0.3">
      <c r="B4" t="s">
        <v>67</v>
      </c>
      <c r="C4" s="96">
        <v>0.625</v>
      </c>
      <c r="D4" s="97">
        <f>'COSTI UFFICIO'!D18</f>
        <v>46.521739130434781</v>
      </c>
      <c r="E4" s="16">
        <f>D4*C4</f>
        <v>29.076086956521738</v>
      </c>
    </row>
    <row r="5" spans="2:8" x14ac:dyDescent="0.3">
      <c r="B5" t="s">
        <v>68</v>
      </c>
      <c r="D5" s="97"/>
      <c r="E5" s="16">
        <v>200</v>
      </c>
    </row>
    <row r="6" spans="2:8" x14ac:dyDescent="0.3">
      <c r="D6" s="97"/>
      <c r="E6" s="16"/>
    </row>
    <row r="7" spans="2:8" x14ac:dyDescent="0.3">
      <c r="B7" s="118" t="s">
        <v>69</v>
      </c>
      <c r="C7" s="118"/>
      <c r="D7" s="118"/>
      <c r="E7" s="98">
        <f>SUM(E3:E5)</f>
        <v>453.72608695652173</v>
      </c>
      <c r="F7">
        <v>1</v>
      </c>
      <c r="G7" s="106">
        <v>450</v>
      </c>
      <c r="H7" t="s">
        <v>72</v>
      </c>
    </row>
    <row r="8" spans="2:8" x14ac:dyDescent="0.3">
      <c r="D8" s="97"/>
      <c r="E8" s="16"/>
    </row>
    <row r="9" spans="2:8" x14ac:dyDescent="0.3">
      <c r="D9" s="97"/>
      <c r="E9" s="16"/>
    </row>
    <row r="10" spans="2:8" ht="15" thickBot="1" x14ac:dyDescent="0.35">
      <c r="D10" s="97"/>
      <c r="E10" s="16"/>
    </row>
    <row r="11" spans="2:8" ht="15" thickBot="1" x14ac:dyDescent="0.35">
      <c r="B11" s="115" t="s">
        <v>70</v>
      </c>
      <c r="C11" s="116"/>
      <c r="D11" s="116"/>
      <c r="E11" s="117"/>
    </row>
    <row r="12" spans="2:8" x14ac:dyDescent="0.3">
      <c r="B12" t="s">
        <v>66</v>
      </c>
      <c r="C12" s="40">
        <v>10</v>
      </c>
      <c r="D12" s="97">
        <v>44.93</v>
      </c>
      <c r="E12" s="16">
        <f>C12*D12</f>
        <v>449.3</v>
      </c>
    </row>
    <row r="13" spans="2:8" x14ac:dyDescent="0.3">
      <c r="B13" t="s">
        <v>67</v>
      </c>
      <c r="C13" s="99">
        <v>1.25</v>
      </c>
      <c r="D13" s="97">
        <f>'COSTI UFFICIO'!D18</f>
        <v>46.521739130434781</v>
      </c>
      <c r="E13" s="16">
        <f>D13*C13</f>
        <v>58.152173913043477</v>
      </c>
    </row>
    <row r="14" spans="2:8" x14ac:dyDescent="0.3">
      <c r="B14" t="s">
        <v>68</v>
      </c>
      <c r="D14" s="97"/>
      <c r="E14" s="16">
        <v>300</v>
      </c>
    </row>
    <row r="15" spans="2:8" x14ac:dyDescent="0.3">
      <c r="D15" s="97"/>
      <c r="E15" s="16"/>
    </row>
    <row r="16" spans="2:8" x14ac:dyDescent="0.3">
      <c r="D16" s="97"/>
      <c r="E16" s="98">
        <f>SUM(E12:E14)</f>
        <v>807.45217391304345</v>
      </c>
      <c r="F16">
        <v>2</v>
      </c>
      <c r="G16" s="106">
        <v>800</v>
      </c>
      <c r="H16" t="s">
        <v>72</v>
      </c>
    </row>
    <row r="17" spans="2:8" x14ac:dyDescent="0.3">
      <c r="D17" s="97"/>
      <c r="E17" s="97"/>
    </row>
    <row r="18" spans="2:8" ht="15" thickBot="1" x14ac:dyDescent="0.35">
      <c r="D18" s="97"/>
      <c r="E18" s="97"/>
    </row>
    <row r="19" spans="2:8" ht="15" thickBot="1" x14ac:dyDescent="0.35">
      <c r="B19" s="115" t="s">
        <v>71</v>
      </c>
      <c r="C19" s="116"/>
      <c r="D19" s="116"/>
      <c r="E19" s="117"/>
    </row>
    <row r="20" spans="2:8" x14ac:dyDescent="0.3">
      <c r="B20" t="s">
        <v>66</v>
      </c>
      <c r="C20" s="40">
        <v>16</v>
      </c>
      <c r="D20" s="97">
        <v>44.93</v>
      </c>
      <c r="E20" s="16">
        <f>C20*D20</f>
        <v>718.88</v>
      </c>
    </row>
    <row r="21" spans="2:8" x14ac:dyDescent="0.3">
      <c r="B21" t="s">
        <v>67</v>
      </c>
      <c r="C21" s="99">
        <v>2</v>
      </c>
      <c r="D21" s="97">
        <f>'COSTI UFFICIO'!D18</f>
        <v>46.521739130434781</v>
      </c>
      <c r="E21" s="16">
        <f>D21*C21</f>
        <v>93.043478260869563</v>
      </c>
    </row>
    <row r="22" spans="2:8" x14ac:dyDescent="0.3">
      <c r="B22" t="s">
        <v>68</v>
      </c>
      <c r="D22" s="97"/>
      <c r="E22" s="16">
        <v>400</v>
      </c>
    </row>
    <row r="23" spans="2:8" x14ac:dyDescent="0.3">
      <c r="D23" s="97"/>
      <c r="E23" s="16"/>
    </row>
    <row r="24" spans="2:8" x14ac:dyDescent="0.3">
      <c r="D24" s="97"/>
      <c r="E24" s="18">
        <f>SUM(E20:E22)</f>
        <v>1211.9234782608696</v>
      </c>
      <c r="F24">
        <v>3</v>
      </c>
      <c r="G24" s="106">
        <v>1200</v>
      </c>
      <c r="H24" t="s">
        <v>72</v>
      </c>
    </row>
  </sheetData>
  <mergeCells count="4">
    <mergeCell ref="B2:E2"/>
    <mergeCell ref="B7:D7"/>
    <mergeCell ref="B11:E11"/>
    <mergeCell ref="B19:E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4E326-368E-4836-B206-13ABA3B783A5}">
  <dimension ref="A1:M48"/>
  <sheetViews>
    <sheetView view="pageBreakPreview" topLeftCell="A4" zoomScale="60" zoomScaleNormal="100" workbookViewId="0">
      <selection activeCell="T35" sqref="T35"/>
    </sheetView>
  </sheetViews>
  <sheetFormatPr defaultRowHeight="14.4" x14ac:dyDescent="0.3"/>
  <cols>
    <col min="1" max="1" width="21.5546875" customWidth="1"/>
    <col min="2" max="2" width="34.44140625" customWidth="1"/>
    <col min="3" max="3" width="14.109375" customWidth="1"/>
    <col min="4" max="4" width="21" customWidth="1"/>
    <col min="5" max="5" width="14.109375" customWidth="1"/>
    <col min="6" max="6" width="8.88671875" customWidth="1"/>
    <col min="8" max="9" width="8.88671875" customWidth="1"/>
    <col min="11" max="11" width="9.21875" bestFit="1" customWidth="1"/>
    <col min="12" max="12" width="13.5546875" customWidth="1"/>
    <col min="13" max="13" width="9.44140625" bestFit="1" customWidth="1"/>
  </cols>
  <sheetData>
    <row r="1" spans="1:9" ht="21" x14ac:dyDescent="0.4">
      <c r="A1" s="119" t="s">
        <v>52</v>
      </c>
      <c r="B1" s="119"/>
      <c r="C1" s="119"/>
      <c r="D1" s="119"/>
    </row>
    <row r="2" spans="1:9" ht="21" customHeight="1" thickBot="1" x14ac:dyDescent="0.35"/>
    <row r="3" spans="1:9" ht="15" thickBot="1" x14ac:dyDescent="0.35">
      <c r="A3" s="21"/>
      <c r="B3" s="26" t="s">
        <v>14</v>
      </c>
      <c r="C3" s="27"/>
      <c r="D3" s="23"/>
      <c r="E3" s="21"/>
    </row>
    <row r="4" spans="1:9" x14ac:dyDescent="0.3">
      <c r="A4" s="21"/>
      <c r="B4" s="28" t="s">
        <v>15</v>
      </c>
      <c r="C4" s="29">
        <v>8500</v>
      </c>
      <c r="D4" s="22"/>
      <c r="E4" s="22"/>
    </row>
    <row r="5" spans="1:9" x14ac:dyDescent="0.3">
      <c r="A5" s="21"/>
      <c r="B5" s="30" t="s">
        <v>16</v>
      </c>
      <c r="C5" s="31">
        <v>1500</v>
      </c>
      <c r="D5" s="22"/>
      <c r="E5" s="22"/>
    </row>
    <row r="6" spans="1:9" x14ac:dyDescent="0.3">
      <c r="A6" s="21"/>
      <c r="B6" s="30"/>
      <c r="C6" s="32"/>
      <c r="D6" s="21"/>
      <c r="E6" s="21"/>
    </row>
    <row r="7" spans="1:9" x14ac:dyDescent="0.3">
      <c r="A7" s="21"/>
      <c r="B7" s="30" t="s">
        <v>17</v>
      </c>
      <c r="C7" s="33">
        <v>4.4999999999999998E-2</v>
      </c>
      <c r="D7" s="23"/>
      <c r="E7" s="23"/>
    </row>
    <row r="8" spans="1:9" x14ac:dyDescent="0.3">
      <c r="A8" s="21"/>
      <c r="B8" s="30"/>
      <c r="C8" s="33"/>
      <c r="D8" s="23"/>
      <c r="E8" s="23"/>
    </row>
    <row r="9" spans="1:9" x14ac:dyDescent="0.3">
      <c r="A9" s="21"/>
      <c r="B9" s="30" t="s">
        <v>50</v>
      </c>
      <c r="C9" s="34">
        <f>L26</f>
        <v>9507.9398131734924</v>
      </c>
      <c r="D9" s="24"/>
      <c r="E9" s="24"/>
    </row>
    <row r="10" spans="1:9" x14ac:dyDescent="0.3">
      <c r="A10" s="21"/>
      <c r="B10" s="30"/>
      <c r="C10" s="32"/>
      <c r="D10" s="21"/>
      <c r="E10" s="21"/>
    </row>
    <row r="11" spans="1:9" x14ac:dyDescent="0.3">
      <c r="A11" s="21"/>
      <c r="B11" s="30" t="s">
        <v>18</v>
      </c>
      <c r="C11" s="32">
        <f>5*365</f>
        <v>1825</v>
      </c>
      <c r="D11" s="21"/>
      <c r="E11" s="21"/>
      <c r="F11" t="s">
        <v>19</v>
      </c>
      <c r="I11" t="s">
        <v>44</v>
      </c>
    </row>
    <row r="12" spans="1:9" x14ac:dyDescent="0.3">
      <c r="A12" s="21"/>
      <c r="B12" s="30" t="s">
        <v>51</v>
      </c>
      <c r="C12" s="35">
        <v>40</v>
      </c>
      <c r="D12" s="23"/>
      <c r="E12" s="21"/>
      <c r="F12" t="s">
        <v>19</v>
      </c>
      <c r="I12" t="s">
        <v>43</v>
      </c>
    </row>
    <row r="13" spans="1:9" x14ac:dyDescent="0.3">
      <c r="A13" s="21"/>
      <c r="B13" s="30"/>
      <c r="C13" s="32"/>
      <c r="D13" s="21"/>
      <c r="E13" s="21"/>
    </row>
    <row r="14" spans="1:9" x14ac:dyDescent="0.3">
      <c r="A14" s="21"/>
      <c r="B14" s="30" t="s">
        <v>21</v>
      </c>
      <c r="C14" s="31">
        <v>100</v>
      </c>
      <c r="D14" s="22"/>
      <c r="E14" s="22"/>
      <c r="I14" t="s">
        <v>45</v>
      </c>
    </row>
    <row r="15" spans="1:9" x14ac:dyDescent="0.3">
      <c r="A15" s="21"/>
      <c r="B15" s="30" t="s">
        <v>28</v>
      </c>
      <c r="C15" s="31">
        <v>250</v>
      </c>
      <c r="D15" s="22"/>
      <c r="E15" s="22"/>
      <c r="I15" t="s">
        <v>46</v>
      </c>
    </row>
    <row r="16" spans="1:9" x14ac:dyDescent="0.3">
      <c r="A16" s="21"/>
      <c r="B16" s="30"/>
      <c r="C16" s="31"/>
      <c r="D16" s="22"/>
      <c r="E16" s="22"/>
    </row>
    <row r="17" spans="1:13" x14ac:dyDescent="0.3">
      <c r="A17" s="21"/>
      <c r="B17" s="30" t="s">
        <v>22</v>
      </c>
      <c r="C17" s="32"/>
      <c r="D17" s="21"/>
      <c r="E17" s="21"/>
    </row>
    <row r="18" spans="1:13" x14ac:dyDescent="0.3">
      <c r="A18" s="21"/>
      <c r="B18" s="30" t="s">
        <v>23</v>
      </c>
      <c r="C18" s="31">
        <f>(C9-C4)/5</f>
        <v>201.5879626346985</v>
      </c>
      <c r="D18" s="22"/>
      <c r="E18" s="22"/>
    </row>
    <row r="19" spans="1:13" x14ac:dyDescent="0.3">
      <c r="A19" s="21"/>
      <c r="B19" s="30" t="s">
        <v>24</v>
      </c>
      <c r="C19" s="31">
        <f>(C4-C5)*0.2</f>
        <v>1400</v>
      </c>
      <c r="D19" s="22"/>
      <c r="E19" s="22"/>
      <c r="I19" t="s">
        <v>47</v>
      </c>
    </row>
    <row r="20" spans="1:13" x14ac:dyDescent="0.3">
      <c r="A20" s="21"/>
      <c r="B20" s="30" t="s">
        <v>25</v>
      </c>
      <c r="C20" s="31">
        <v>10</v>
      </c>
      <c r="D20" s="22"/>
      <c r="E20" s="22"/>
    </row>
    <row r="21" spans="1:13" x14ac:dyDescent="0.3">
      <c r="A21" s="21"/>
      <c r="B21" s="30" t="s">
        <v>30</v>
      </c>
      <c r="C21" s="31">
        <v>0</v>
      </c>
      <c r="D21" s="22"/>
      <c r="E21" s="22"/>
    </row>
    <row r="22" spans="1:13" x14ac:dyDescent="0.3">
      <c r="A22" s="21"/>
      <c r="B22" s="36" t="s">
        <v>26</v>
      </c>
      <c r="C22" s="37">
        <f>C18+C19+C20+C21+C14+C15</f>
        <v>1961.5879626346984</v>
      </c>
      <c r="D22" s="25"/>
      <c r="E22" s="25"/>
      <c r="J22">
        <v>8500</v>
      </c>
      <c r="K22" s="17"/>
    </row>
    <row r="23" spans="1:13" x14ac:dyDescent="0.3">
      <c r="A23" s="21"/>
      <c r="B23" s="30"/>
      <c r="C23" s="32"/>
      <c r="D23" s="21"/>
      <c r="E23" s="21"/>
      <c r="J23" s="17">
        <f>C7</f>
        <v>4.4999999999999998E-2</v>
      </c>
    </row>
    <row r="24" spans="1:13" ht="15" thickBot="1" x14ac:dyDescent="0.35">
      <c r="A24" s="21"/>
      <c r="B24" s="38" t="s">
        <v>31</v>
      </c>
      <c r="C24" s="39">
        <f>C22/C12</f>
        <v>49.03969906586746</v>
      </c>
      <c r="D24" s="23"/>
      <c r="E24" s="21"/>
      <c r="J24">
        <v>12</v>
      </c>
    </row>
    <row r="25" spans="1:13" x14ac:dyDescent="0.3">
      <c r="J25">
        <v>5</v>
      </c>
    </row>
    <row r="26" spans="1:13" ht="15" thickBot="1" x14ac:dyDescent="0.35">
      <c r="I26" t="s">
        <v>48</v>
      </c>
      <c r="J26" s="20">
        <f>PMT(J23/J24,J24*J25,J22*(-1))</f>
        <v>158.46566355289153</v>
      </c>
      <c r="K26">
        <v>60</v>
      </c>
      <c r="L26" s="20">
        <f>J26*K26</f>
        <v>9507.9398131734924</v>
      </c>
      <c r="M26" t="s">
        <v>49</v>
      </c>
    </row>
    <row r="27" spans="1:13" ht="15" thickBot="1" x14ac:dyDescent="0.35">
      <c r="B27" s="57" t="s">
        <v>32</v>
      </c>
      <c r="C27" s="58"/>
    </row>
    <row r="28" spans="1:13" x14ac:dyDescent="0.3">
      <c r="B28" s="43" t="s">
        <v>33</v>
      </c>
      <c r="C28" s="44">
        <v>8500</v>
      </c>
      <c r="D28" s="16"/>
      <c r="E28" s="16"/>
    </row>
    <row r="29" spans="1:13" x14ac:dyDescent="0.3">
      <c r="B29" s="45" t="s">
        <v>16</v>
      </c>
      <c r="C29" s="46">
        <v>2000</v>
      </c>
      <c r="D29" s="16"/>
      <c r="E29" s="16"/>
    </row>
    <row r="30" spans="1:13" x14ac:dyDescent="0.3">
      <c r="B30" s="45"/>
      <c r="C30" s="47"/>
    </row>
    <row r="31" spans="1:13" x14ac:dyDescent="0.3">
      <c r="B31" s="45" t="s">
        <v>17</v>
      </c>
      <c r="C31" s="48">
        <v>4.4999999999999998E-2</v>
      </c>
      <c r="D31" s="17"/>
      <c r="E31" s="17"/>
    </row>
    <row r="32" spans="1:13" x14ac:dyDescent="0.3">
      <c r="B32" s="45"/>
      <c r="C32" s="48"/>
      <c r="D32" s="17"/>
      <c r="E32" s="17"/>
    </row>
    <row r="33" spans="2:13" x14ac:dyDescent="0.3">
      <c r="B33" s="45" t="s">
        <v>50</v>
      </c>
      <c r="C33" s="49">
        <f>L47</f>
        <v>9507.9398131734924</v>
      </c>
      <c r="D33" s="20"/>
      <c r="E33" s="20"/>
    </row>
    <row r="34" spans="2:13" x14ac:dyDescent="0.3">
      <c r="B34" s="45"/>
      <c r="C34" s="47"/>
    </row>
    <row r="35" spans="2:13" x14ac:dyDescent="0.3">
      <c r="B35" s="45" t="s">
        <v>18</v>
      </c>
      <c r="C35" s="47">
        <f>5*365</f>
        <v>1825</v>
      </c>
      <c r="F35" t="s">
        <v>19</v>
      </c>
      <c r="I35" t="s">
        <v>44</v>
      </c>
    </row>
    <row r="36" spans="2:13" x14ac:dyDescent="0.3">
      <c r="B36" s="45" t="s">
        <v>20</v>
      </c>
      <c r="C36" s="50">
        <v>30</v>
      </c>
      <c r="F36" t="s">
        <v>19</v>
      </c>
    </row>
    <row r="37" spans="2:13" x14ac:dyDescent="0.3">
      <c r="B37" s="45"/>
      <c r="C37" s="47"/>
    </row>
    <row r="38" spans="2:13" x14ac:dyDescent="0.3">
      <c r="B38" s="45" t="s">
        <v>21</v>
      </c>
      <c r="C38" s="46">
        <v>0</v>
      </c>
      <c r="D38" s="16"/>
      <c r="E38" s="16"/>
      <c r="I38" t="s">
        <v>27</v>
      </c>
    </row>
    <row r="39" spans="2:13" x14ac:dyDescent="0.3">
      <c r="B39" s="45" t="s">
        <v>28</v>
      </c>
      <c r="C39" s="46">
        <v>0</v>
      </c>
      <c r="D39" s="16"/>
      <c r="E39" s="16"/>
      <c r="I39" t="s">
        <v>29</v>
      </c>
    </row>
    <row r="40" spans="2:13" x14ac:dyDescent="0.3">
      <c r="B40" s="45"/>
      <c r="C40" s="46"/>
      <c r="D40" s="16"/>
      <c r="E40" s="16"/>
    </row>
    <row r="41" spans="2:13" x14ac:dyDescent="0.3">
      <c r="B41" s="51" t="s">
        <v>22</v>
      </c>
      <c r="C41" s="52"/>
    </row>
    <row r="42" spans="2:13" x14ac:dyDescent="0.3">
      <c r="B42" s="45" t="s">
        <v>23</v>
      </c>
      <c r="C42" s="46">
        <f>(C33-C28)/5</f>
        <v>201.5879626346985</v>
      </c>
      <c r="D42" s="16"/>
      <c r="E42" s="16"/>
    </row>
    <row r="43" spans="2:13" x14ac:dyDescent="0.3">
      <c r="B43" s="45" t="s">
        <v>24</v>
      </c>
      <c r="C43" s="46">
        <f>(C28-C29)*0.2</f>
        <v>1300</v>
      </c>
      <c r="D43" s="16"/>
      <c r="E43" s="16"/>
      <c r="J43">
        <v>8500</v>
      </c>
      <c r="K43" s="17"/>
    </row>
    <row r="44" spans="2:13" x14ac:dyDescent="0.3">
      <c r="B44" s="45" t="s">
        <v>25</v>
      </c>
      <c r="C44" s="46">
        <v>10</v>
      </c>
      <c r="D44" s="16"/>
      <c r="E44" s="16"/>
      <c r="J44" s="17">
        <f>C31</f>
        <v>4.4999999999999998E-2</v>
      </c>
    </row>
    <row r="45" spans="2:13" x14ac:dyDescent="0.3">
      <c r="B45" s="53" t="s">
        <v>30</v>
      </c>
      <c r="C45" s="54">
        <v>100</v>
      </c>
      <c r="D45" s="16"/>
      <c r="E45" s="16"/>
      <c r="J45">
        <v>12</v>
      </c>
    </row>
    <row r="46" spans="2:13" x14ac:dyDescent="0.3">
      <c r="B46" s="36" t="s">
        <v>26</v>
      </c>
      <c r="C46" s="37">
        <f>C42+C43+C44+C45+C38+C39</f>
        <v>1611.5879626346984</v>
      </c>
      <c r="D46" s="18"/>
      <c r="E46" s="18"/>
      <c r="J46">
        <v>5</v>
      </c>
    </row>
    <row r="47" spans="2:13" ht="15" thickBot="1" x14ac:dyDescent="0.35">
      <c r="B47" s="55"/>
      <c r="C47" s="56"/>
      <c r="I47" t="s">
        <v>48</v>
      </c>
      <c r="J47" s="20">
        <f>PMT(J44/J45,J45*J46,J43*(-1))</f>
        <v>158.46566355289153</v>
      </c>
      <c r="K47">
        <v>60</v>
      </c>
      <c r="L47" s="20">
        <f>J47*K47</f>
        <v>9507.9398131734924</v>
      </c>
      <c r="M47" t="s">
        <v>49</v>
      </c>
    </row>
    <row r="48" spans="2:13" ht="15" thickBot="1" x14ac:dyDescent="0.35">
      <c r="B48" s="41" t="s">
        <v>31</v>
      </c>
      <c r="C48" s="42">
        <f>C46/C36</f>
        <v>53.719598754489951</v>
      </c>
    </row>
  </sheetData>
  <mergeCells count="1">
    <mergeCell ref="A1:D1"/>
  </mergeCells>
  <pageMargins left="0.7" right="0.7" top="0.75" bottom="0.75" header="0.3" footer="0.3"/>
  <pageSetup paperSize="9" scale="95" orientation="portrait" r:id="rId1"/>
  <rowBreaks count="1" manualBreakCount="1">
    <brk id="49" max="13" man="1"/>
  </rowBreaks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56DA2-717D-495F-84EC-AD60E050A9C5}">
  <dimension ref="B1:E18"/>
  <sheetViews>
    <sheetView view="pageBreakPreview" zoomScale="60" zoomScaleNormal="100" workbookViewId="0">
      <selection activeCell="C21" sqref="C21"/>
    </sheetView>
  </sheetViews>
  <sheetFormatPr defaultRowHeight="14.4" x14ac:dyDescent="0.3"/>
  <cols>
    <col min="3" max="3" width="25.88671875" customWidth="1"/>
    <col min="4" max="4" width="14.33203125" customWidth="1"/>
    <col min="5" max="5" width="18.33203125" customWidth="1"/>
  </cols>
  <sheetData>
    <row r="1" spans="2:5" ht="23.4" x14ac:dyDescent="0.45">
      <c r="B1" s="120" t="s">
        <v>54</v>
      </c>
      <c r="C1" s="120"/>
      <c r="D1" s="120"/>
      <c r="E1" s="120"/>
    </row>
    <row r="2" spans="2:5" ht="23.4" x14ac:dyDescent="0.45">
      <c r="B2" s="67"/>
      <c r="C2" s="67"/>
      <c r="D2" s="67"/>
      <c r="E2" s="67"/>
    </row>
    <row r="3" spans="2:5" ht="23.4" x14ac:dyDescent="0.45">
      <c r="B3" s="67"/>
      <c r="C3" s="67"/>
      <c r="D3" s="67"/>
      <c r="E3" s="67"/>
    </row>
    <row r="4" spans="2:5" ht="15" thickBot="1" x14ac:dyDescent="0.35"/>
    <row r="5" spans="2:5" ht="15" thickBot="1" x14ac:dyDescent="0.35">
      <c r="C5" s="63" t="s">
        <v>35</v>
      </c>
      <c r="D5" s="64"/>
    </row>
    <row r="6" spans="2:5" x14ac:dyDescent="0.3">
      <c r="C6" s="28" t="s">
        <v>34</v>
      </c>
      <c r="D6" s="29">
        <v>350</v>
      </c>
    </row>
    <row r="7" spans="2:5" x14ac:dyDescent="0.3">
      <c r="C7" s="30" t="s">
        <v>36</v>
      </c>
      <c r="D7" s="31">
        <v>100</v>
      </c>
    </row>
    <row r="8" spans="2:5" x14ac:dyDescent="0.3">
      <c r="C8" s="30" t="s">
        <v>37</v>
      </c>
      <c r="D8" s="31">
        <v>150</v>
      </c>
    </row>
    <row r="9" spans="2:5" x14ac:dyDescent="0.3">
      <c r="C9" s="30" t="s">
        <v>38</v>
      </c>
      <c r="D9" s="31">
        <v>100</v>
      </c>
    </row>
    <row r="10" spans="2:5" x14ac:dyDescent="0.3">
      <c r="C10" s="30"/>
      <c r="D10" s="31">
        <v>0</v>
      </c>
    </row>
    <row r="11" spans="2:5" x14ac:dyDescent="0.3">
      <c r="C11" s="30" t="s">
        <v>53</v>
      </c>
      <c r="D11" s="31">
        <v>120</v>
      </c>
    </row>
    <row r="12" spans="2:5" x14ac:dyDescent="0.3">
      <c r="C12" s="30" t="s">
        <v>39</v>
      </c>
      <c r="D12" s="31">
        <v>100</v>
      </c>
    </row>
    <row r="13" spans="2:5" x14ac:dyDescent="0.3">
      <c r="C13" s="30" t="s">
        <v>40</v>
      </c>
      <c r="D13" s="31">
        <v>150</v>
      </c>
    </row>
    <row r="14" spans="2:5" x14ac:dyDescent="0.3">
      <c r="C14" s="59" t="s">
        <v>7</v>
      </c>
      <c r="D14" s="37">
        <f>SUM(D6:D13)</f>
        <v>1070</v>
      </c>
    </row>
    <row r="15" spans="2:5" x14ac:dyDescent="0.3">
      <c r="C15" s="30"/>
      <c r="D15" s="32"/>
    </row>
    <row r="16" spans="2:5" x14ac:dyDescent="0.3">
      <c r="C16" s="30" t="s">
        <v>41</v>
      </c>
      <c r="D16" s="60">
        <v>23</v>
      </c>
    </row>
    <row r="17" spans="3:4" ht="15" thickBot="1" x14ac:dyDescent="0.35">
      <c r="C17" s="61"/>
      <c r="D17" s="62"/>
    </row>
    <row r="18" spans="3:4" ht="15" thickBot="1" x14ac:dyDescent="0.35">
      <c r="C18" s="65" t="s">
        <v>42</v>
      </c>
      <c r="D18" s="66">
        <f>D14/D16</f>
        <v>46.521739130434781</v>
      </c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COSTI LAVORO</vt:lpstr>
      <vt:lpstr>RELAZIONE</vt:lpstr>
      <vt:lpstr>COSTI STRUMENTAZIONE</vt:lpstr>
      <vt:lpstr>COSTI UFFICIO</vt:lpstr>
      <vt:lpstr>'COSTI LAVORO'!Area_stampa</vt:lpstr>
      <vt:lpstr>'COSTI STRUMENTAZIONE'!Area_stampa</vt:lpstr>
      <vt:lpstr>'COSTI UFFICIO'!Area_stampa</vt:lpstr>
      <vt:lpstr>'COSTI LAVORO'!Titoli_stampa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Ivaldi</dc:creator>
  <cp:lastModifiedBy>Sergio Ivaldi</cp:lastModifiedBy>
  <cp:lastPrinted>2019-11-28T12:11:44Z</cp:lastPrinted>
  <dcterms:created xsi:type="dcterms:W3CDTF">2018-05-19T06:56:26Z</dcterms:created>
  <dcterms:modified xsi:type="dcterms:W3CDTF">2019-11-28T12:44:58Z</dcterms:modified>
</cp:coreProperties>
</file>